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11Padbury Parish CouncilDOB\Audit\2022-2023\"/>
    </mc:Choice>
  </mc:AlternateContent>
  <xr:revisionPtr revIDLastSave="0" documentId="13_ncr:1_{A072E0E4-3A1C-48E2-A43F-EF7A4EDF4D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2" i="2"/>
  <c r="F27" i="1"/>
  <c r="M28" i="1"/>
  <c r="D27" i="1"/>
  <c r="M15" i="1" s="1"/>
  <c r="E13" i="2"/>
  <c r="G34" i="1"/>
  <c r="L34" i="1" s="1"/>
  <c r="G32" i="1"/>
  <c r="G25" i="1"/>
  <c r="G23" i="1"/>
  <c r="G21" i="1"/>
  <c r="L21" i="1" s="1"/>
  <c r="M21" i="1" s="1"/>
  <c r="G19" i="1"/>
  <c r="G17" i="1"/>
  <c r="I19" i="1"/>
  <c r="J19" i="1"/>
  <c r="I21" i="1"/>
  <c r="J21" i="1"/>
  <c r="I23" i="1"/>
  <c r="J23" i="1"/>
  <c r="I25" i="1"/>
  <c r="J25" i="1"/>
  <c r="I32" i="1"/>
  <c r="J32" i="1"/>
  <c r="J17" i="1"/>
  <c r="I17" i="1"/>
  <c r="J34" i="1"/>
  <c r="I34" i="1"/>
  <c r="H34" i="1"/>
  <c r="H32" i="1"/>
  <c r="K32" i="1" s="1"/>
  <c r="H25" i="1"/>
  <c r="H23" i="1"/>
  <c r="L23" i="1" s="1"/>
  <c r="M23" i="1" s="1"/>
  <c r="H21" i="1"/>
  <c r="K21" i="1" s="1"/>
  <c r="H19" i="1"/>
  <c r="H17" i="1"/>
  <c r="K17" i="1" s="1"/>
  <c r="K34" i="1"/>
  <c r="L19" i="1"/>
  <c r="K25" i="1"/>
  <c r="L28" i="1"/>
  <c r="K19" i="1"/>
  <c r="M34" i="1" l="1"/>
  <c r="M19" i="1"/>
  <c r="L32" i="1"/>
  <c r="M32" i="1" s="1"/>
  <c r="L25" i="1"/>
  <c r="M25" i="1" s="1"/>
  <c r="K23" i="1"/>
  <c r="L17" i="1"/>
  <c r="M17" i="1" s="1"/>
</calcChain>
</file>

<file path=xl/sharedStrings.xml><?xml version="1.0" encoding="utf-8"?>
<sst xmlns="http://schemas.openxmlformats.org/spreadsheetml/2006/main" count="57" uniqueCount="50">
  <si>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</si>
  <si>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</si>
  <si>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</si>
  <si>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</si>
  <si>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</si>
  <si>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</si>
  <si>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</si>
  <si>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</si>
  <si>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</si>
  <si>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</si>
  <si>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</si>
  <si>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</si>
  <si>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</si>
  <si>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</si>
  <si>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</si>
  <si>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</si>
  <si>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</si>
  <si>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</si>
  <si>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</si>
  <si>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</si>
  <si>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</si>
  <si>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</si>
  <si>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</si>
  <si>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</si>
  <si>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</si>
  <si>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</si>
  <si>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</si>
  <si>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</si>
  <si>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</si>
  <si>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t>2021/22</t>
  </si>
  <si>
    <t>2022/23</t>
  </si>
  <si>
    <t>PADBURY PARISH COUNCIL</t>
  </si>
  <si>
    <t>BUCKINGHAMSHIRE</t>
  </si>
  <si>
    <t>We have received three grants totalling £22,150 and two payments for insurance claims totalling £12,732.76</t>
  </si>
  <si>
    <t>Hourly rate increased and some overtime payments</t>
  </si>
  <si>
    <t>Additional costs this year: three new speed indication displays with solar panels fitted £9,082.80, two new items of play equipment installed and the refurbishment of our rocking horse in the playground £14,891.20, Architect fees for our pavilion £2,393, new dog bin £261.88, new wheels and tyres for the tractor £660 and spare battery and battery charger for the speed signs £246.</t>
  </si>
  <si>
    <t>Millennium Woods maintenance</t>
  </si>
  <si>
    <t>New playground equipment</t>
  </si>
  <si>
    <t>Build fund towards pavilion</t>
  </si>
  <si>
    <t>Pavilion works - funding received</t>
  </si>
  <si>
    <t xml:space="preserve">Pavilion works - insurance payment </t>
  </si>
  <si>
    <t>Playground equipment/maintenance</t>
  </si>
  <si>
    <t>Speed indication displays</t>
  </si>
  <si>
    <t>Operating reserves</t>
  </si>
  <si>
    <r>
      <t xml:space="preserve">Insert figures from Section 2 of the AGAR in all </t>
    </r>
    <r>
      <rPr>
        <b/>
        <u/>
        <sz val="10"/>
        <rFont val="Arial"/>
        <family val="2"/>
      </rPr>
      <t>Blue</t>
    </r>
    <r>
      <rPr>
        <b/>
        <sz val="10"/>
        <rFont val="Arial"/>
        <family val="2"/>
      </rPr>
      <t xml:space="preserve"> highlighted boxes </t>
    </r>
  </si>
  <si>
    <t>in the green boxes where relevant:</t>
  </si>
  <si>
    <t xml:space="preserve">• variances of more than 15% between totals for individual boxes (except variances of less than £200); </t>
  </si>
  <si>
    <t>• New from 2020/21 onwards: variances of £100,000 or more require explanation regardless of the % variation year on year;</t>
  </si>
  <si>
    <t>• a breakdown of approved reserves on the next tab if the total reserves (Box 7) figure is more than twice the annual precept/rates &amp; levies value (Box 2).</t>
  </si>
  <si>
    <t xml:space="preserve">Next, please provide full explanations, including numerical values, for the following that will be flagged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</si>
</sst>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8" fillId="4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indent="2"/>
    </xf>
    <xf numFmtId="0" fontId="7" fillId="0" borderId="0" xfId="0" applyFont="1"/>
    <xf numFmtId="0" fontId="12" fillId="0" borderId="0" xfId="0" applyFont="1"/>
    <xf numFmtId="0" fontId="0" fillId="0" borderId="3" xfId="0" applyBorder="1"/>
    <xf numFmtId="0" fontId="7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3" fillId="0" borderId="0" xfId="0" applyFont="1"/>
    <xf numFmtId="0" fontId="15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tabSelected="1" zoomScale="80" zoomScaleNormal="80" workbookViewId="0">
      <selection sqref="A1:K1"/>
    </sheetView>
  </sheetViews>
  <sheetFormatPr defaultColWidth="9.109375" defaultRowHeight="13.8" x14ac:dyDescent="0.25"/>
  <cols>
    <col min="1" max="1" width="10.88671875" style="2" customWidth="1"/>
    <col min="2" max="2" width="9.109375" style="2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9.5546875" style="2" customWidth="1"/>
    <col min="9" max="10" width="9.109375" style="2" hidden="1" customWidth="1"/>
    <col min="11" max="11" width="2.33203125" style="2" hidden="1" customWidth="1"/>
    <col min="12" max="12" width="13.33203125" style="2" customWidth="1"/>
    <col min="13" max="13" width="50.44140625" style="10" bestFit="1" customWidth="1"/>
    <col min="14" max="14" width="86" style="2" bestFit="1" customWidth="1"/>
    <col min="15" max="16384" width="9.109375" style="2"/>
  </cols>
  <sheetData>
    <row r="1" spans="1:14" ht="17.399999999999999" x14ac:dyDescent="0.25">
      <c r="A1" s="36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8"/>
    </row>
    <row r="2" spans="1:14" ht="15.6" x14ac:dyDescent="0.25">
      <c r="A2" s="19" t="s">
        <v>17</v>
      </c>
      <c r="B2" s="16"/>
      <c r="C2" s="13" t="s">
        <v>31</v>
      </c>
      <c r="D2" s="16"/>
      <c r="E2" s="16"/>
      <c r="F2" s="16"/>
      <c r="G2" s="16"/>
      <c r="H2" s="16"/>
      <c r="I2" s="16"/>
      <c r="J2" s="16"/>
      <c r="K2" s="16"/>
      <c r="L2" s="8"/>
    </row>
    <row r="3" spans="1:14" ht="14.25" customHeight="1" x14ac:dyDescent="0.25">
      <c r="A3" s="19" t="s">
        <v>18</v>
      </c>
      <c r="D3" s="2" t="s">
        <v>32</v>
      </c>
      <c r="L3" s="8"/>
    </row>
    <row r="4" spans="1:14" x14ac:dyDescent="0.25">
      <c r="A4" s="31" t="s">
        <v>44</v>
      </c>
    </row>
    <row r="5" spans="1:14" s="33" customFormat="1" ht="13.8" customHeight="1" x14ac:dyDescent="0.3">
      <c r="A5" s="41" t="s">
        <v>49</v>
      </c>
      <c r="B5" s="41"/>
      <c r="C5" s="41"/>
      <c r="D5" s="41"/>
      <c r="E5" s="41"/>
      <c r="F5" s="41"/>
      <c r="G5" s="41"/>
      <c r="H5" s="41"/>
      <c r="M5" s="34"/>
    </row>
    <row r="6" spans="1:14" ht="13.8" customHeight="1" x14ac:dyDescent="0.25">
      <c r="A6" s="42" t="s">
        <v>45</v>
      </c>
      <c r="B6" s="42"/>
      <c r="C6" s="42"/>
      <c r="D6" s="42"/>
      <c r="E6" s="42"/>
      <c r="F6" s="42"/>
      <c r="G6" s="42"/>
      <c r="H6" s="42"/>
    </row>
    <row r="7" spans="1:14" ht="13.8" customHeight="1" x14ac:dyDescent="0.25">
      <c r="A7" s="43" t="s">
        <v>46</v>
      </c>
      <c r="B7" s="43"/>
      <c r="C7" s="43"/>
      <c r="D7" s="43"/>
      <c r="E7" s="43"/>
      <c r="F7" s="43"/>
      <c r="G7" s="43"/>
      <c r="H7" s="43"/>
    </row>
    <row r="8" spans="1:14" ht="13.8" customHeight="1" x14ac:dyDescent="0.25">
      <c r="A8" s="43" t="s">
        <v>47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4" ht="13.8" customHeight="1" x14ac:dyDescent="0.25">
      <c r="A9" s="43" t="s">
        <v>48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4" x14ac:dyDescent="0.25">
      <c r="A10" s="20"/>
    </row>
    <row r="11" spans="1:14" x14ac:dyDescent="0.25">
      <c r="A11" s="20"/>
      <c r="D11" s="3"/>
      <c r="F11" s="3"/>
      <c r="N11" s="18"/>
    </row>
    <row r="12" spans="1:14" ht="27.6" x14ac:dyDescent="0.25">
      <c r="D12" s="25" t="s">
        <v>29</v>
      </c>
      <c r="E12" s="18"/>
      <c r="F12" s="25" t="s">
        <v>30</v>
      </c>
      <c r="G12" s="25" t="s">
        <v>0</v>
      </c>
      <c r="H12" s="25" t="s">
        <v>0</v>
      </c>
      <c r="I12" s="25"/>
      <c r="J12" s="25"/>
      <c r="K12" s="25"/>
      <c r="L12" s="26" t="s">
        <v>15</v>
      </c>
      <c r="M12" s="9" t="s">
        <v>10</v>
      </c>
      <c r="N12" s="27" t="s">
        <v>27</v>
      </c>
    </row>
    <row r="13" spans="1:14" x14ac:dyDescent="0.25">
      <c r="D13" s="25" t="s">
        <v>1</v>
      </c>
      <c r="E13" s="18"/>
      <c r="F13" s="25" t="s">
        <v>1</v>
      </c>
      <c r="G13" s="25" t="s">
        <v>1</v>
      </c>
      <c r="H13" s="25" t="s">
        <v>14</v>
      </c>
      <c r="I13" s="25"/>
      <c r="J13" s="25"/>
      <c r="K13" s="18"/>
      <c r="L13" s="18"/>
      <c r="N13" s="10"/>
    </row>
    <row r="14" spans="1:14" ht="14.4" thickBot="1" x14ac:dyDescent="0.3">
      <c r="D14" s="3"/>
      <c r="E14" s="3"/>
      <c r="N14" s="10"/>
    </row>
    <row r="15" spans="1:14" ht="44.25" customHeight="1" thickBot="1" x14ac:dyDescent="0.3">
      <c r="A15" s="37" t="s">
        <v>2</v>
      </c>
      <c r="B15" s="37"/>
      <c r="C15" s="37"/>
      <c r="D15" s="7">
        <v>55390</v>
      </c>
      <c r="F15" s="7">
        <v>56601</v>
      </c>
      <c r="G15" s="4"/>
      <c r="M15" s="9" t="str">
        <f>IF(F15=D27,"Explanation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5" s="11"/>
    </row>
    <row r="16" spans="1:14" ht="14.4" thickBot="1" x14ac:dyDescent="0.3">
      <c r="D16" s="4"/>
      <c r="F16" s="4"/>
      <c r="N16" s="10"/>
    </row>
    <row r="17" spans="1:14" ht="31.5" customHeight="1" thickBot="1" x14ac:dyDescent="0.3">
      <c r="A17" s="38" t="s">
        <v>20</v>
      </c>
      <c r="B17" s="39"/>
      <c r="C17" s="40"/>
      <c r="D17" s="7">
        <v>24104</v>
      </c>
      <c r="F17" s="7">
        <v>26400</v>
      </c>
      <c r="G17" s="4">
        <f>F17-D17</f>
        <v>2296</v>
      </c>
      <c r="H17" s="5">
        <f>IF((D17&gt;F17),(D17-F17)/D17,IF(D17&lt;F17,-(D17-F17)/D17,IF(D17=F17,0)))</f>
        <v>9.5253899767673414E-2</v>
      </c>
      <c r="I17" s="2">
        <f>IF(D17-F17&lt;200,0,IF(D17-F17&gt;200,1,IF(D17-F17=200,1)))</f>
        <v>0</v>
      </c>
      <c r="J17" s="2">
        <f>IF(F17-D17&lt;200,0,IF(F17-D17&gt;200,1,IF(F17-D17=200,1)))</f>
        <v>1</v>
      </c>
      <c r="K17" s="3">
        <f>IF(H17&lt;0.15,0,IF(H17&gt;0.15,1,IF(H17=0.15,1)))</f>
        <v>0</v>
      </c>
      <c r="L17" s="3" t="str">
        <f>IF((H17&lt;15%)*AND(G17&lt;100000)*OR(G17&gt;-100000), "NO","YES")</f>
        <v>NO</v>
      </c>
      <c r="M17" s="9" t="str">
        <f>IF((L17="YES")*AND(I17+J17&lt;1),"Explanation not required, difference less than £200"," ")</f>
        <v xml:space="preserve"> </v>
      </c>
      <c r="N17" s="11"/>
    </row>
    <row r="18" spans="1:14" ht="14.4" thickBot="1" x14ac:dyDescent="0.3">
      <c r="D18" s="4"/>
      <c r="F18" s="4"/>
      <c r="G18" s="4"/>
      <c r="H18" s="5"/>
      <c r="K18" s="3"/>
      <c r="L18" s="3"/>
      <c r="N18" s="10"/>
    </row>
    <row r="19" spans="1:14" ht="28.2" customHeight="1" thickBot="1" x14ac:dyDescent="0.3">
      <c r="A19" s="35" t="s">
        <v>3</v>
      </c>
      <c r="B19" s="35"/>
      <c r="C19" s="35"/>
      <c r="D19" s="7">
        <v>6201</v>
      </c>
      <c r="F19" s="7">
        <v>41361</v>
      </c>
      <c r="G19" s="4">
        <f>F19-D19</f>
        <v>35160</v>
      </c>
      <c r="H19" s="5">
        <f>IF((D19&gt;F19),(D19-F19)/D19,IF(D19&lt;F19,-(D19-F19)/D19,IF(D19=F19,0)))</f>
        <v>5.6700532172230282</v>
      </c>
      <c r="I19" s="2">
        <f>IF(D19-F19&lt;200,0,IF(D19-F19&gt;200,1,IF(D19-F19=200,1)))</f>
        <v>0</v>
      </c>
      <c r="J19" s="2">
        <f>IF(F19-D19&lt;200,0,IF(F19-D19&gt;200,1,IF(F19-D19=200,1)))</f>
        <v>1</v>
      </c>
      <c r="K19" s="3">
        <f>IF(H19&lt;0.15,0,IF(H19&gt;0.15,1,IF(H19=0.15,1)))</f>
        <v>1</v>
      </c>
      <c r="L19" s="3" t="str">
        <f>IF((H19&lt;15%)*AND(G19&lt;100000)*OR(G19&gt;-100000), "NO","YES")</f>
        <v>YES</v>
      </c>
      <c r="M19" s="9" t="str">
        <f>IF((L19="YES")*AND(I19+J19&lt;1),"Explanation not required, difference less than £200"," ")</f>
        <v xml:space="preserve"> </v>
      </c>
      <c r="N19" s="11" t="s">
        <v>33</v>
      </c>
    </row>
    <row r="20" spans="1:14" ht="14.4" thickBot="1" x14ac:dyDescent="0.3">
      <c r="D20" s="4"/>
      <c r="F20" s="4"/>
      <c r="G20" s="4"/>
      <c r="H20" s="5"/>
      <c r="K20" s="3"/>
      <c r="L20" s="3"/>
      <c r="N20" s="10"/>
    </row>
    <row r="21" spans="1:14" ht="20.100000000000001" customHeight="1" thickBot="1" x14ac:dyDescent="0.3">
      <c r="A21" s="35" t="s">
        <v>4</v>
      </c>
      <c r="B21" s="35"/>
      <c r="C21" s="35"/>
      <c r="D21" s="7">
        <v>4551</v>
      </c>
      <c r="F21" s="7">
        <v>5392</v>
      </c>
      <c r="G21" s="4">
        <f>F21-D21</f>
        <v>841</v>
      </c>
      <c r="H21" s="5">
        <f>IF((D21&gt;F21),(D21-F21)/D21,IF(D21&lt;F21,-(D21-F21)/D21,IF(D21=F21,0)))</f>
        <v>0.18479455064820918</v>
      </c>
      <c r="I21" s="2">
        <f>IF(D21-F21&lt;200,0,IF(D21-F21&gt;200,1,IF(D21-F21=200,1)))</f>
        <v>0</v>
      </c>
      <c r="J21" s="2">
        <f>IF(F21-D21&lt;200,0,IF(F21-D21&gt;200,1,IF(F21-D21=200,1)))</f>
        <v>1</v>
      </c>
      <c r="K21" s="3">
        <f>IF(H21&lt;0.15,0,IF(H21&gt;0.15,1,IF(H21=0.15,1)))</f>
        <v>1</v>
      </c>
      <c r="L21" s="3" t="str">
        <f>IF((H21&lt;15%)*AND(G21&lt;100000)*OR(G21&gt;-100000), "NO","YES")</f>
        <v>YES</v>
      </c>
      <c r="M21" s="9" t="str">
        <f>IF((L21="YES")*AND(I21+J21&lt;1),"Explanation not required, difference less than £200"," ")</f>
        <v xml:space="preserve"> </v>
      </c>
      <c r="N21" s="11" t="s">
        <v>34</v>
      </c>
    </row>
    <row r="22" spans="1:14" ht="14.4" thickBot="1" x14ac:dyDescent="0.3">
      <c r="D22" s="4"/>
      <c r="F22" s="4"/>
      <c r="G22" s="4"/>
      <c r="H22" s="5"/>
      <c r="K22" s="3"/>
      <c r="L22" s="3"/>
      <c r="N22" s="10"/>
    </row>
    <row r="23" spans="1:14" ht="20.100000000000001" customHeight="1" thickBot="1" x14ac:dyDescent="0.3">
      <c r="A23" s="35" t="s">
        <v>7</v>
      </c>
      <c r="B23" s="35"/>
      <c r="C23" s="35"/>
      <c r="D23" s="7">
        <v>0</v>
      </c>
      <c r="F23" s="7">
        <v>0</v>
      </c>
      <c r="G23" s="4">
        <f>F23-D23</f>
        <v>0</v>
      </c>
      <c r="H23" s="5">
        <f>IF((D23&gt;F23),(D23-F23)/D23,IF(D23&lt;F23,-(D23-F23)/D23,IF(D23=F23,0)))</f>
        <v>0</v>
      </c>
      <c r="I23" s="2">
        <f>IF(D23-F23&lt;200,0,IF(D23-F23&gt;200,1,IF(D23-F23=200,1)))</f>
        <v>0</v>
      </c>
      <c r="J23" s="2">
        <f>IF(F23-D23&lt;200,0,IF(F23-D23&gt;200,1,IF(F23-D23=200,1)))</f>
        <v>0</v>
      </c>
      <c r="K23" s="3">
        <f>IF(H23&lt;0.15,0,IF(H23&gt;0.15,1,IF(H23=0.15,1)))</f>
        <v>0</v>
      </c>
      <c r="L23" s="3" t="str">
        <f>IF((H23&lt;15%)*AND(G23&lt;100000)*OR(G23&gt;-100000), "NO","YES")</f>
        <v>NO</v>
      </c>
      <c r="M23" s="9" t="str">
        <f>IF((L23="YES")*AND(I23+J23&lt;1),"Explanation not required, difference less than £200"," ")</f>
        <v xml:space="preserve"> </v>
      </c>
      <c r="N23" s="11"/>
    </row>
    <row r="24" spans="1:14" ht="14.4" thickBot="1" x14ac:dyDescent="0.3">
      <c r="D24" s="4"/>
      <c r="F24" s="4"/>
      <c r="G24" s="4"/>
      <c r="H24" s="5"/>
      <c r="K24" s="3"/>
      <c r="L24" s="3"/>
      <c r="N24" s="10"/>
    </row>
    <row r="25" spans="1:14" ht="69.599999999999994" customHeight="1" thickBot="1" x14ac:dyDescent="0.3">
      <c r="A25" s="35" t="s">
        <v>21</v>
      </c>
      <c r="B25" s="35"/>
      <c r="C25" s="35"/>
      <c r="D25" s="7">
        <v>24543</v>
      </c>
      <c r="F25" s="7">
        <v>48067</v>
      </c>
      <c r="G25" s="4">
        <f>F25-D25</f>
        <v>23524</v>
      </c>
      <c r="H25" s="5">
        <f>IF((D25&gt;F25),(D25-F25)/D25,IF(D25&lt;F25,-(D25-F25)/D25,IF(D25=F25,0)))</f>
        <v>0.95848103328851408</v>
      </c>
      <c r="I25" s="2">
        <f>IF(D25-F25&lt;200,0,IF(D25-F25&gt;200,1,IF(D25-F25=200,1)))</f>
        <v>0</v>
      </c>
      <c r="J25" s="2">
        <f>IF(F25-D25&lt;200,0,IF(F25-D25&gt;200,1,IF(F25-D25=200,1)))</f>
        <v>1</v>
      </c>
      <c r="K25" s="3">
        <f>IF(H25&lt;0.15,0,IF(H25&gt;0.15,1,IF(H25=0.15,1)))</f>
        <v>1</v>
      </c>
      <c r="L25" s="3" t="str">
        <f>IF((H25&lt;15%)*AND(G25&lt;100000)*OR(G25&gt;-100000), "NO","YES")</f>
        <v>YES</v>
      </c>
      <c r="M25" s="9" t="str">
        <f>IF((L25="YES")*AND(I25+J25&lt;1),"Explanation not required, difference less than £200"," ")</f>
        <v xml:space="preserve"> </v>
      </c>
      <c r="N25" s="11" t="s">
        <v>35</v>
      </c>
    </row>
    <row r="26" spans="1:14" ht="14.4" thickBot="1" x14ac:dyDescent="0.3">
      <c r="D26" s="4"/>
      <c r="F26" s="4"/>
      <c r="G26" s="4"/>
      <c r="H26" s="5"/>
      <c r="K26" s="3"/>
      <c r="L26" s="3"/>
      <c r="N26" s="10"/>
    </row>
    <row r="27" spans="1:14" ht="20.100000000000001" customHeight="1" thickBot="1" x14ac:dyDescent="0.3">
      <c r="A27" s="6" t="s">
        <v>5</v>
      </c>
      <c r="D27" s="1">
        <f>D15+D17+D19-D21-D23-D25</f>
        <v>56601</v>
      </c>
      <c r="F27" s="1">
        <f>F15+F17+F19-F21-F23-F25</f>
        <v>70903</v>
      </c>
      <c r="G27" s="4"/>
      <c r="H27" s="5"/>
      <c r="K27" s="3"/>
      <c r="L27" s="3"/>
      <c r="M27" s="12" t="s">
        <v>12</v>
      </c>
      <c r="N27" s="10"/>
    </row>
    <row r="28" spans="1:14" ht="55.2" x14ac:dyDescent="0.25">
      <c r="A28" s="6"/>
      <c r="D28" s="13"/>
      <c r="F28" s="13"/>
      <c r="G28" s="4"/>
      <c r="H28" s="5"/>
      <c r="K28" s="3"/>
      <c r="L28" s="14" t="str">
        <f>IF(F27&gt;(2*F17),"YES","NO")</f>
        <v>YES</v>
      </c>
      <c r="M28" s="15" t="str">
        <f>IF(F27&gt;(2*F17),"EXPLANATION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8" s="10"/>
    </row>
    <row r="29" spans="1:14" ht="14.4" thickBot="1" x14ac:dyDescent="0.3">
      <c r="D29" s="4"/>
      <c r="F29" s="4"/>
      <c r="G29" s="4"/>
      <c r="H29" s="5"/>
      <c r="K29" s="3"/>
      <c r="L29" s="3"/>
      <c r="N29" s="10"/>
    </row>
    <row r="30" spans="1:14" ht="20.100000000000001" customHeight="1" thickBot="1" x14ac:dyDescent="0.3">
      <c r="A30" s="35" t="s">
        <v>9</v>
      </c>
      <c r="B30" s="35"/>
      <c r="C30" s="35"/>
      <c r="D30" s="7">
        <v>56601</v>
      </c>
      <c r="F30" s="7">
        <v>70903</v>
      </c>
      <c r="G30" s="4"/>
      <c r="H30" s="5"/>
      <c r="K30" s="3"/>
      <c r="L30" s="3"/>
      <c r="M30" s="12" t="s">
        <v>12</v>
      </c>
      <c r="N30" s="10"/>
    </row>
    <row r="31" spans="1:14" ht="14.4" thickBot="1" x14ac:dyDescent="0.3">
      <c r="D31" s="4"/>
      <c r="F31" s="4"/>
      <c r="G31" s="4"/>
      <c r="H31" s="5"/>
      <c r="K31" s="3"/>
      <c r="L31" s="3"/>
      <c r="N31" s="10"/>
    </row>
    <row r="32" spans="1:14" ht="20.100000000000001" customHeight="1" thickBot="1" x14ac:dyDescent="0.3">
      <c r="A32" s="35" t="s">
        <v>8</v>
      </c>
      <c r="B32" s="35"/>
      <c r="C32" s="35"/>
      <c r="D32" s="7">
        <v>435882</v>
      </c>
      <c r="F32" s="7">
        <v>456248</v>
      </c>
      <c r="G32" s="4">
        <f>F32-D32</f>
        <v>20366</v>
      </c>
      <c r="H32" s="5">
        <f>IF((D32&gt;F32),(D32-F32)/D32,IF(D32&lt;F32,-(D32-F32)/D32,IF(D32=F32,0)))</f>
        <v>4.6723654567061727E-2</v>
      </c>
      <c r="I32" s="2">
        <f>IF(D32-F32&lt;200,0,IF(D32-F32&gt;200,1,IF(D32-F32=200,1)))</f>
        <v>0</v>
      </c>
      <c r="J32" s="2">
        <f>IF(F32-D32&lt;200,0,IF(F32-D32&gt;200,1,IF(F32-D32=200,1)))</f>
        <v>1</v>
      </c>
      <c r="K32" s="3">
        <f>IF(H32&lt;0.15,0,IF(H32&gt;0.15,1,IF(H32=0.15,1)))</f>
        <v>0</v>
      </c>
      <c r="L32" s="3" t="str">
        <f>IF((H32&lt;15%)*AND(G32&lt;100000)*OR(G32&gt;-100000), "NO","YES")</f>
        <v>NO</v>
      </c>
      <c r="M32" s="9" t="str">
        <f>IF((L32="YES")*AND(I32+J32&lt;1),"Explanation not required, difference less than £200"," ")</f>
        <v xml:space="preserve"> </v>
      </c>
      <c r="N32" s="11"/>
    </row>
    <row r="33" spans="1:22" ht="14.4" thickBot="1" x14ac:dyDescent="0.3">
      <c r="D33" s="4"/>
      <c r="F33" s="4"/>
      <c r="G33" s="4"/>
      <c r="H33" s="5"/>
      <c r="K33" s="3"/>
      <c r="L33" s="3"/>
      <c r="N33" s="10"/>
    </row>
    <row r="34" spans="1:22" ht="20.100000000000001" customHeight="1" thickBot="1" x14ac:dyDescent="0.3">
      <c r="A34" s="35" t="s">
        <v>6</v>
      </c>
      <c r="B34" s="35"/>
      <c r="C34" s="35"/>
      <c r="D34" s="7">
        <v>0</v>
      </c>
      <c r="F34" s="7">
        <v>0</v>
      </c>
      <c r="G34" s="4">
        <f>F34-D34</f>
        <v>0</v>
      </c>
      <c r="H34" s="5">
        <f>IF((D34&gt;F34),(D34-F34)/D34,IF(D34&lt;F34,-(D34-F34)/D34,IF(D34=F34,0)))</f>
        <v>0</v>
      </c>
      <c r="I34" s="2">
        <f>IF(D34-F34&lt;100,0,IF(D34-F34&gt;100,1,IF(D34-F34=100,1)))</f>
        <v>0</v>
      </c>
      <c r="J34" s="2">
        <f>IF(F34-D34&lt;100,0,IF(F34-D34&gt;100,1,IF(F34-D34=100,1)))</f>
        <v>0</v>
      </c>
      <c r="K34" s="3">
        <f>IF(H34&lt;0.15,0,IF(H34&gt;0.15,1,IF(H34=0.15,1)))</f>
        <v>0</v>
      </c>
      <c r="L34" s="3" t="str">
        <f>IF((H34&lt;15%)*AND(G34&lt;100000)*OR(G34&gt;-100000), "NO","YES")</f>
        <v>NO</v>
      </c>
      <c r="M34" s="9" t="str">
        <f>IF((L34="YES")*AND(I34+J34&lt;1),"Explanation not required, difference less than £200"," ")</f>
        <v xml:space="preserve"> </v>
      </c>
      <c r="N34" s="11"/>
    </row>
    <row r="35" spans="1:22" x14ac:dyDescent="0.25">
      <c r="H35" s="5"/>
      <c r="K35" s="3"/>
      <c r="L35" s="3"/>
      <c r="N35" s="10"/>
    </row>
    <row r="36" spans="1:22" x14ac:dyDescent="0.25">
      <c r="C36" s="32" t="s">
        <v>11</v>
      </c>
    </row>
    <row r="37" spans="1:22" ht="15" customHeight="1" x14ac:dyDescent="0.25"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C38" s="32" t="s">
        <v>13</v>
      </c>
      <c r="N38" s="17"/>
      <c r="O38" s="17"/>
      <c r="P38" s="17"/>
      <c r="Q38" s="17"/>
      <c r="R38" s="17"/>
      <c r="S38" s="17"/>
      <c r="T38" s="17"/>
      <c r="U38" s="17"/>
      <c r="V38" s="17"/>
    </row>
    <row r="40" spans="1:22" x14ac:dyDescent="0.25">
      <c r="C40" s="32" t="s">
        <v>19</v>
      </c>
    </row>
  </sheetData>
  <mergeCells count="10">
    <mergeCell ref="A32:C32"/>
    <mergeCell ref="A34:C34"/>
    <mergeCell ref="A15:C15"/>
    <mergeCell ref="A17:C17"/>
    <mergeCell ref="A19:C19"/>
    <mergeCell ref="A21:C21"/>
    <mergeCell ref="A23:C23"/>
    <mergeCell ref="A25:C25"/>
    <mergeCell ref="A1:K1"/>
    <mergeCell ref="A30:C3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"/>
  <sheetViews>
    <sheetView workbookViewId="0">
      <selection activeCell="D19" sqref="D19"/>
    </sheetView>
  </sheetViews>
  <sheetFormatPr defaultRowHeight="14.4" x14ac:dyDescent="0.3"/>
  <cols>
    <col min="3" max="3" width="16.88671875" customWidth="1"/>
  </cols>
  <sheetData>
    <row r="1" spans="1:6" ht="15.75" customHeight="1" x14ac:dyDescent="0.35">
      <c r="A1" s="22" t="s">
        <v>22</v>
      </c>
    </row>
    <row r="2" spans="1:6" ht="15.75" customHeight="1" x14ac:dyDescent="0.3">
      <c r="A2" t="s">
        <v>28</v>
      </c>
    </row>
    <row r="3" spans="1:6" x14ac:dyDescent="0.3">
      <c r="A3" t="s">
        <v>23</v>
      </c>
    </row>
    <row r="5" spans="1:6" x14ac:dyDescent="0.3">
      <c r="D5" s="21" t="s">
        <v>1</v>
      </c>
      <c r="E5" s="21" t="s">
        <v>1</v>
      </c>
      <c r="F5" s="21" t="s">
        <v>1</v>
      </c>
    </row>
    <row r="6" spans="1:6" x14ac:dyDescent="0.3">
      <c r="A6" s="21" t="s">
        <v>24</v>
      </c>
    </row>
    <row r="7" spans="1:6" x14ac:dyDescent="0.3">
      <c r="A7" s="29" t="s">
        <v>36</v>
      </c>
      <c r="B7" s="28"/>
      <c r="C7" s="28"/>
      <c r="D7">
        <v>15428.51</v>
      </c>
    </row>
    <row r="8" spans="1:6" ht="15" customHeight="1" x14ac:dyDescent="0.3">
      <c r="A8" t="s">
        <v>37</v>
      </c>
      <c r="D8" s="30">
        <v>847.8</v>
      </c>
    </row>
    <row r="9" spans="1:6" x14ac:dyDescent="0.3">
      <c r="A9" t="s">
        <v>38</v>
      </c>
      <c r="D9">
        <v>461.8</v>
      </c>
    </row>
    <row r="10" spans="1:6" x14ac:dyDescent="0.3">
      <c r="A10" t="s">
        <v>39</v>
      </c>
      <c r="D10">
        <v>10000</v>
      </c>
    </row>
    <row r="11" spans="1:6" x14ac:dyDescent="0.3">
      <c r="A11" t="s">
        <v>40</v>
      </c>
      <c r="D11">
        <v>11857.76</v>
      </c>
    </row>
    <row r="13" spans="1:6" x14ac:dyDescent="0.3">
      <c r="E13" s="23">
        <f>SUM(D7:D12)</f>
        <v>38595.870000000003</v>
      </c>
    </row>
    <row r="15" spans="1:6" x14ac:dyDescent="0.3">
      <c r="A15" s="21" t="s">
        <v>25</v>
      </c>
    </row>
    <row r="16" spans="1:6" x14ac:dyDescent="0.3">
      <c r="A16" t="s">
        <v>41</v>
      </c>
      <c r="D16">
        <v>5000</v>
      </c>
    </row>
    <row r="17" spans="1:6" x14ac:dyDescent="0.3">
      <c r="A17" t="s">
        <v>42</v>
      </c>
      <c r="D17">
        <v>1196</v>
      </c>
    </row>
    <row r="18" spans="1:6" x14ac:dyDescent="0.3">
      <c r="A18" t="s">
        <v>43</v>
      </c>
      <c r="D18">
        <v>26111.13</v>
      </c>
    </row>
    <row r="21" spans="1:6" x14ac:dyDescent="0.3">
      <c r="E21" s="23">
        <f>SUM(D16:D19)</f>
        <v>32307.13</v>
      </c>
    </row>
    <row r="22" spans="1:6" ht="15" thickBot="1" x14ac:dyDescent="0.35">
      <c r="A22" s="21" t="s">
        <v>26</v>
      </c>
      <c r="F22" s="24">
        <f>E13+E21</f>
        <v>70903</v>
      </c>
    </row>
    <row r="23" spans="1:6" ht="15" thickTop="1" x14ac:dyDescent="0.3"/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Padbury Parish Clerk</cp:lastModifiedBy>
  <cp:lastPrinted>2023-04-08T14:13:37Z</cp:lastPrinted>
  <dcterms:created xsi:type="dcterms:W3CDTF">2012-07-11T10:01:28Z</dcterms:created>
  <dcterms:modified xsi:type="dcterms:W3CDTF">2023-05-28T13:44:13Z</dcterms:modified>
</cp:coreProperties>
</file>